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xYyO/JexWO3d3WnMw9rtwsRqksJsyZx64BUr6MkbhD0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<sst xmlns="http://schemas.openxmlformats.org/spreadsheetml/2006/main" count="55" uniqueCount="54">
  <si>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</si>
  <si>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</si>
  <si>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</si>
  <si>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</si>
  <si>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</si>
  <si>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</si>
  <si>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</si>
  <si>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</si>
  <si>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</si>
  <si>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</si>
  <si>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</si>
  <si>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Coordinación técnica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</si>
  <si>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</si>
  <si>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</si>
  <si>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</si>
  <si>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</si>
  <si>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</si>
  <si>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</si>
  <si>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</si>
  <si>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</si>
  <si>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</si>
  <si>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</si>
  <si>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CONTRATAR LOS SERVICIOS PROFESIONALES DE UNA ARQUITECTA PARA EJERCER ACTIVIDADES PARA EL CONVENIO IM-026-2023 EN LA ASOCIACIÓN FUTURO VERDE CANTAR Y VIVIR CON NIT 822.003.824-8, COFINANCIADO EN EL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</si>
  <si>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</si>
  <si>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</si>
  <si>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</si>
  <si>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</si>
  <si>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</si>
  <si>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</si>
  <si>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</si>
  <si>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</si>
  <si>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</si>
  <si>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</si>
  <si>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</si>
  <si>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</si>
  <si>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</si>
  <si>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</si>
  <si>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</si>
  <si>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</si>
  <si>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SANDRA MILENA GARAVITO CASAS</t>
  </si>
  <si>
    <t>1. Elaborar diseño de la planta procesadora de Abonos.
2. Presentar un informe mensual de actividades incluyendo anexos y soportes.
3. Realizar el correcto archivo documental físico y digital en la plataforma DRIVE del proyecto.
4. Encontrarse al día por concepto de seguridad social, ARL y prestaciones sociales para el pago (Cuando aplique).
5. Las demás actividades que le sean solicitadas de acuerdo con el objeto contractual.</t>
  </si>
  <si>
    <t>1.  Plano del diseño y presentacion render.</t>
  </si>
  <si>
    <t>MES</t>
  </si>
  <si>
    <t>Se realizará un unico pago así: 
Pago 1: un primer y unico pago por valor de $1,000,000 a la entrega del plano del diseño y presentacion render.
Para el pago, se deberá suscribir la respectiva acta de terminación firmada por las partes, y los demás soportes (previa presentación de constancia de haber prestado el servicio a satisfacción).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</si>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</sst>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5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21" fillId="2" fontId="3" numFmtId="0" xfId="0" applyBorder="1" applyFont="1"/>
    <xf borderId="22" fillId="2" fontId="3" numFmtId="0" xfId="0" applyAlignment="1" applyBorder="1" applyFont="1">
      <alignment horizontal="left" shrinkToFit="0" vertical="center" wrapText="1"/>
    </xf>
    <xf borderId="22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3" fillId="2" fontId="1" numFmtId="0" xfId="0" applyAlignment="1" applyBorder="1" applyFont="1">
      <alignment horizontal="center" vertical="center"/>
    </xf>
    <xf borderId="24" fillId="2" fontId="1" numFmtId="0" xfId="0" applyAlignment="1" applyBorder="1" applyFont="1">
      <alignment horizontal="center" shrinkToFit="0" vertical="center" wrapText="1"/>
    </xf>
    <xf borderId="25" fillId="2" fontId="1" numFmtId="0" xfId="0" applyAlignment="1" applyBorder="1" applyFont="1">
      <alignment horizontal="center" shrinkToFit="0" vertical="center" wrapText="1"/>
    </xf>
    <xf borderId="22" fillId="2" fontId="3" numFmtId="0" xfId="0" applyAlignment="1" applyBorder="1" applyFont="1">
      <alignment horizontal="center" vertical="center"/>
    </xf>
    <xf borderId="22" fillId="2" fontId="3" numFmtId="0" xfId="0" applyAlignment="1" applyBorder="1" applyFont="1">
      <alignment horizontal="center" shrinkToFit="0" vertical="center" wrapText="1"/>
    </xf>
    <xf borderId="22" fillId="2" fontId="3" numFmtId="3" xfId="0" applyAlignment="1" applyBorder="1" applyFont="1" applyNumberFormat="1">
      <alignment horizontal="center" vertical="center"/>
    </xf>
    <xf borderId="22" fillId="0" fontId="3" numFmtId="0" xfId="0" applyAlignment="1" applyBorder="1" applyFont="1">
      <alignment readingOrder="0" shrinkToFit="0" vertical="center" wrapText="1"/>
    </xf>
    <xf borderId="22" fillId="2" fontId="3" numFmtId="164" xfId="0" applyAlignment="1" applyBorder="1" applyFont="1" applyNumberFormat="1">
      <alignment horizontal="center" vertical="center"/>
    </xf>
    <xf borderId="22" fillId="2" fontId="3" numFmtId="165" xfId="0" applyAlignment="1" applyBorder="1" applyFont="1" applyNumberFormat="1">
      <alignment horizontal="center" vertical="center"/>
    </xf>
    <xf borderId="22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6" fillId="2" fontId="1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2" fontId="1" numFmtId="164" xfId="0" applyAlignment="1" applyBorder="1" applyFont="1" applyNumberFormat="1">
      <alignment horizontal="center" shrinkToFit="0" vertical="center" wrapText="1"/>
    </xf>
    <xf borderId="28" fillId="2" fontId="1" numFmtId="0" xfId="0" applyAlignment="1" applyBorder="1" applyFont="1">
      <alignment horizontal="center" shrinkToFit="0" vertical="center" wrapText="1"/>
    </xf>
    <xf borderId="28" fillId="2" fontId="3" numFmtId="0" xfId="0" applyAlignment="1" applyBorder="1" applyFont="1">
      <alignment horizontal="center"/>
    </xf>
    <xf borderId="28" fillId="2" fontId="3" numFmtId="167" xfId="0" applyAlignment="1" applyBorder="1" applyFont="1" applyNumberFormat="1">
      <alignment horizontal="center"/>
    </xf>
    <xf borderId="28" fillId="2" fontId="3" numFmtId="165" xfId="0" applyAlignment="1" applyBorder="1" applyFont="1" applyNumberFormat="1">
      <alignment horizontal="center"/>
    </xf>
    <xf borderId="29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30" fillId="2" fontId="1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33" fillId="2" fontId="3" numFmtId="0" xfId="0" applyAlignment="1" applyBorder="1" applyFont="1">
      <alignment horizontal="center" vertical="center"/>
    </xf>
    <xf borderId="34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45072.0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24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24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3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24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08.5" customHeight="1">
      <c r="A12" s="31">
        <v>1.0</v>
      </c>
      <c r="B12" s="32" t="s">
        <v>38</v>
      </c>
      <c r="C12" s="31" t="s">
        <v>2</v>
      </c>
      <c r="D12" s="33">
        <v>4.0218492E7</v>
      </c>
      <c r="E12" s="32" t="s">
        <v>39</v>
      </c>
      <c r="F12" s="34" t="s">
        <v>40</v>
      </c>
      <c r="G12" s="34" t="s">
        <v>41</v>
      </c>
      <c r="H12" s="35">
        <v>45078.0</v>
      </c>
      <c r="I12" s="35">
        <v>45107.0</v>
      </c>
      <c r="J12" s="32">
        <v>1.0</v>
      </c>
      <c r="K12" s="31">
        <v>1.0</v>
      </c>
      <c r="L12" s="31" t="s">
        <v>42</v>
      </c>
      <c r="M12" s="36">
        <v>1000000.0</v>
      </c>
      <c r="N12" s="36">
        <f>+J12*M12</f>
        <v>1000000</v>
      </c>
      <c r="O12" s="37" t="s">
        <v>43</v>
      </c>
      <c r="P12" s="38"/>
      <c r="Q12" s="38"/>
      <c r="R12" s="3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t="48.0" customHeight="1">
      <c r="A13" s="40" t="s">
        <v>44</v>
      </c>
      <c r="B13" s="41"/>
      <c r="C13" s="42">
        <f>C5</f>
        <v>45072</v>
      </c>
      <c r="D13" s="43" t="s">
        <v>45</v>
      </c>
      <c r="E13" s="42">
        <f>C13+2</f>
        <v>45074</v>
      </c>
      <c r="F13" s="44"/>
      <c r="G13" s="44"/>
      <c r="H13" s="44"/>
      <c r="I13" s="45"/>
      <c r="J13" s="44"/>
      <c r="K13" s="44"/>
      <c r="L13" s="44"/>
      <c r="M13" s="46"/>
      <c r="N13" s="44"/>
      <c r="O13" s="47"/>
      <c r="P13" s="6"/>
      <c r="Q13" s="6"/>
      <c r="R13" s="4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46</v>
      </c>
      <c r="B14" s="21"/>
      <c r="C14" s="21"/>
      <c r="D14" s="19"/>
      <c r="E14" s="23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23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49" t="s">
        <v>50</v>
      </c>
      <c r="B16" s="50"/>
      <c r="C16" s="50"/>
      <c r="D16" s="51"/>
      <c r="E16" s="52" t="s">
        <v>51</v>
      </c>
      <c r="F16" s="50"/>
      <c r="G16" s="50"/>
      <c r="H16" s="50"/>
      <c r="I16" s="50"/>
      <c r="J16" s="50"/>
      <c r="K16" s="50"/>
      <c r="L16" s="50"/>
      <c r="M16" s="50"/>
      <c r="N16" s="50"/>
      <c r="O16" s="53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4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4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4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4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4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4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4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4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4"/>
      <c r="F35" s="6"/>
      <c r="G35" s="6"/>
      <c r="H35" s="6"/>
      <c r="I35" s="6"/>
      <c r="J35" s="6"/>
      <c r="K35" s="6"/>
      <c r="L35" s="6"/>
      <c r="M35" s="6"/>
      <c r="N35" s="6"/>
      <c r="O35" s="55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4"/>
      <c r="F36" s="6"/>
      <c r="G36" s="6"/>
      <c r="H36" s="6"/>
      <c r="I36" s="6"/>
      <c r="J36" s="6"/>
      <c r="K36" s="6"/>
      <c r="L36" s="6"/>
      <c r="M36" s="6"/>
      <c r="N36" s="6"/>
      <c r="O36" s="55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4"/>
      <c r="F37" s="6"/>
      <c r="G37" s="6"/>
      <c r="H37" s="6"/>
      <c r="I37" s="6"/>
      <c r="J37" s="6"/>
      <c r="K37" s="6"/>
      <c r="L37" s="6"/>
      <c r="M37" s="6"/>
      <c r="N37" s="6"/>
      <c r="O37" s="55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4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4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4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4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4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4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4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4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4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4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4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4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4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4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4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4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4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4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4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4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4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4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4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4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4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4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4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4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4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4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4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4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4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4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4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4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4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4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4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4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4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4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4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4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4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4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4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4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4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4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4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4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4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4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4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4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4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4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4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4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4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4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4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4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4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4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4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4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4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4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4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4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4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4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4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4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4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4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4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4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4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4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4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4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4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4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4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4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4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4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4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4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4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4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4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4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4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4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4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4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4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4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4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4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4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4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4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4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4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4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4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4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4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4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4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4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4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4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4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4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4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4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4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4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4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4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4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4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4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4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4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4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4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4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4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4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4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4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4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4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4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4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4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4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4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4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4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4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4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4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4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4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4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4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4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4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4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4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4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4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4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4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4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4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4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4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4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4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4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4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4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4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4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4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4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4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4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4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4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4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4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4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4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4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4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4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4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4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4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4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4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4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4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4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4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4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4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4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4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4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4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4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4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4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4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4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4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4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4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4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4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4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4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4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4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4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4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4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4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4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4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4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4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4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4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4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4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4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4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4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4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4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4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4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4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4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4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4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4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4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4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4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4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4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4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4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4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4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4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4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4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4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4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4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4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4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4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4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4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4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4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4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4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4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4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4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4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4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4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4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4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4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4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4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4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4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4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4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4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4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4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4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4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4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4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4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4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4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4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4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4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4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4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4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4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4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4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4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4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4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4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4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4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4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4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4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4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4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4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4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4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4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4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4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4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4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4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4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4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4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4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4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4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4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4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4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4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4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4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4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4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4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4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4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4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4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4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4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4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4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4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4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4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4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4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4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4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4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4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4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4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4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4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4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4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4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4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4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4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4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4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4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4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4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4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4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4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4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4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4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4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4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4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4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4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4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4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4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4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4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4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4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4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4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4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4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4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4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4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4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4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4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4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4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4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4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4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4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4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4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4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4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4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4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4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4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4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4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4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4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4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4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4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4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4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4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4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4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4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4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4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4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4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4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4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4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4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4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4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4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4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4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4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4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4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4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4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4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4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4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4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4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4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4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4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4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4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4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4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4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4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4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4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4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4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4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4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4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4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4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4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4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4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4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4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4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4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4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4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4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4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4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4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4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4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4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4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4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4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4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4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4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4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4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4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4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4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4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4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4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4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4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4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4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4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4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4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4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4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4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4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4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4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4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4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4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4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4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4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4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4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4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4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4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4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4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4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4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4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4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4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4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4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4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4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4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4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4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4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4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4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4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4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4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4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4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4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4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4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4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4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4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4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4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4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4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4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4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4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4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4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4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4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4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4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4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4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4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4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4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4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4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4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4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4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4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4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4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4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4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4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4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4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4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4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4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4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4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4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4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4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4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4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4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4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4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4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4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4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4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4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4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4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4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4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4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4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4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4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4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4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4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4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4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4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4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4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4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4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4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4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4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4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4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4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4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4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4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4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4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4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4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4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4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4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4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4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4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4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4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4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4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4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4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4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4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4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4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4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4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4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4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4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4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4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4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4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4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4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4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4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4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4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4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4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4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4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4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4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4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4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4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4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4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4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4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4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4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4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4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4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4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4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4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4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4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4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4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4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4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4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4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4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4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4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4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4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4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4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4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4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4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4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4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4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4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4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4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4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4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4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4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4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4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4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4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4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4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4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4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4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4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4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4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4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4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4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4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4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4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4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4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4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4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4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4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4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4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4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4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4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4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4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4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4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4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4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4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4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4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4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4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4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4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4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4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4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4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4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4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4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4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4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4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4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4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4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4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4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4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4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4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4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4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4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4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4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4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4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4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4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4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4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4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4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4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4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4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4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4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4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4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4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4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4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4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4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4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4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4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4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4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4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4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4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4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4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4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4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4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4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4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4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4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4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4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4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4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4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4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4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4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4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4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4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4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4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4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4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4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4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4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4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4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4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4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4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4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4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4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4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4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4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4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4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4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4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4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4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4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4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4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4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4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4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4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4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4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4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4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4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4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4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4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4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4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4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4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4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4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4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4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4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4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4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4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4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4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4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4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4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4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4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4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4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4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4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4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4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4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4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4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4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4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4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4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4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4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4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4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4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4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4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4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4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4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4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4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4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4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4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4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4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4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4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4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4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4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4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4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4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4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4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4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4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4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4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4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4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4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4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4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4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4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4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4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4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4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4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4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4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4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4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4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4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4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4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4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4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4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4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4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4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4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4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4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4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4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4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4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6"/>
      <c r="B989" s="56"/>
      <c r="C989" s="56"/>
      <c r="D989" s="56"/>
      <c r="E989" s="57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</row>
    <row r="990">
      <c r="A990" s="56"/>
      <c r="B990" s="56"/>
      <c r="C990" s="56"/>
      <c r="D990" s="56"/>
      <c r="E990" s="57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</row>
    <row r="991">
      <c r="A991" s="56"/>
      <c r="B991" s="56"/>
      <c r="C991" s="56"/>
      <c r="D991" s="56"/>
      <c r="E991" s="57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</row>
    <row r="992">
      <c r="A992" s="56"/>
      <c r="B992" s="56"/>
      <c r="C992" s="56"/>
      <c r="D992" s="56"/>
      <c r="E992" s="57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</row>
    <row r="993">
      <c r="A993" s="56"/>
      <c r="B993" s="56"/>
      <c r="C993" s="56"/>
      <c r="D993" s="56"/>
      <c r="E993" s="57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8">
        <f>+'SOLICITUD DE CONTRATO '!M12</f>
        <v>1000000</v>
      </c>
      <c r="B1" s="59">
        <f>+A1/30</f>
        <v>33333.33333</v>
      </c>
    </row>
    <row r="2">
      <c r="B2" s="59">
        <f>+B1*23</f>
        <v>766666.6667</v>
      </c>
    </row>
    <row r="4">
      <c r="A4" s="58">
        <f>+A1*8</f>
        <v>8000000</v>
      </c>
      <c r="B4" s="60">
        <f>+A4+B2</f>
        <v>8766666.667</v>
      </c>
    </row>
    <row r="11">
      <c r="A11" s="61">
        <v>1.0</v>
      </c>
      <c r="B11" s="59">
        <f>(3634104/30)*24</f>
        <v>2907283.2</v>
      </c>
      <c r="C11" s="56" t="s">
        <v>52</v>
      </c>
    </row>
    <row r="12">
      <c r="A12" s="56"/>
      <c r="B12" s="59">
        <f>(3634104*8)</f>
        <v>29072832</v>
      </c>
      <c r="C12" s="56" t="s">
        <v>53</v>
      </c>
    </row>
    <row r="13">
      <c r="A13" s="56"/>
      <c r="B13" s="59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